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erry\repos\iita2025\"/>
    </mc:Choice>
  </mc:AlternateContent>
  <xr:revisionPtr revIDLastSave="0" documentId="8_{0F1010AA-9040-4290-9397-D5333DE16C9C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DCF 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G39" i="1"/>
  <c r="F39" i="1"/>
  <c r="E39" i="1"/>
  <c r="D39" i="1"/>
  <c r="D24" i="1"/>
  <c r="D30" i="1" s="1"/>
  <c r="E24" i="1" l="1"/>
  <c r="D29" i="1"/>
  <c r="D26" i="1" s="1"/>
  <c r="D31" i="1" s="1"/>
  <c r="D25" i="1"/>
  <c r="D27" i="1" s="1"/>
  <c r="D28" i="1" l="1"/>
  <c r="D33" i="1"/>
  <c r="D40" i="1" s="1"/>
  <c r="E29" i="1"/>
  <c r="E26" i="1" s="1"/>
  <c r="E31" i="1" s="1"/>
  <c r="F24" i="1"/>
  <c r="E30" i="1"/>
  <c r="E25" i="1"/>
  <c r="E27" i="1" s="1"/>
  <c r="E28" i="1" l="1"/>
  <c r="E33" i="1"/>
  <c r="E40" i="1" s="1"/>
  <c r="F30" i="1"/>
  <c r="F25" i="1"/>
  <c r="F27" i="1" s="1"/>
  <c r="F29" i="1"/>
  <c r="F26" i="1" s="1"/>
  <c r="F31" i="1" s="1"/>
  <c r="G24" i="1"/>
  <c r="F28" i="1" l="1"/>
  <c r="F33" i="1"/>
  <c r="F40" i="1" s="1"/>
  <c r="G30" i="1"/>
  <c r="G25" i="1"/>
  <c r="H24" i="1"/>
  <c r="G29" i="1"/>
  <c r="G26" i="1" s="1"/>
  <c r="G31" i="1" s="1"/>
  <c r="H30" i="1" l="1"/>
  <c r="H25" i="1"/>
  <c r="H29" i="1"/>
  <c r="H26" i="1" s="1"/>
  <c r="H31" i="1" s="1"/>
  <c r="G27" i="1"/>
  <c r="G28" i="1" l="1"/>
  <c r="G33" i="1"/>
  <c r="G40" i="1" s="1"/>
  <c r="H27" i="1"/>
  <c r="H28" i="1" l="1"/>
  <c r="H33" i="1" s="1"/>
  <c r="D44" i="1" l="1"/>
  <c r="D45" i="1" s="1"/>
  <c r="D46" i="1" s="1"/>
  <c r="D52" i="1" s="1"/>
  <c r="H40" i="1"/>
  <c r="D51" i="1" s="1"/>
  <c r="D54" i="1" l="1"/>
  <c r="D57" i="1" s="1"/>
  <c r="D60" i="1" s="1"/>
</calcChain>
</file>

<file path=xl/sharedStrings.xml><?xml version="1.0" encoding="utf-8"?>
<sst xmlns="http://schemas.openxmlformats.org/spreadsheetml/2006/main" count="77" uniqueCount="57">
  <si>
    <t>EXAMPLE COMPANY DCF ANALYSIS</t>
  </si>
  <si>
    <t>Discounted Cash Flow Valuation Model</t>
  </si>
  <si>
    <t>Analysis Date: September 11, 2025</t>
  </si>
  <si>
    <t>KEY ASSUMPTIONS</t>
  </si>
  <si>
    <t>Revenue Growth Rate</t>
  </si>
  <si>
    <t>Year 1</t>
  </si>
  <si>
    <t>Year 2</t>
  </si>
  <si>
    <t>Year 3</t>
  </si>
  <si>
    <t>Year 4</t>
  </si>
  <si>
    <t>Year 5</t>
  </si>
  <si>
    <t>25.0%</t>
  </si>
  <si>
    <t>20.0%</t>
  </si>
  <si>
    <t>15.0%</t>
  </si>
  <si>
    <t>12.0%</t>
  </si>
  <si>
    <t>10.0%</t>
  </si>
  <si>
    <t>EBITDA Margin</t>
  </si>
  <si>
    <t>18.0%</t>
  </si>
  <si>
    <t>19.0%</t>
  </si>
  <si>
    <t>21.0%</t>
  </si>
  <si>
    <t>22.0%</t>
  </si>
  <si>
    <t>Tax Rate</t>
  </si>
  <si>
    <t>Capital Expenditure (% of Revenue)</t>
  </si>
  <si>
    <t>5.0%</t>
  </si>
  <si>
    <t>4.5%</t>
  </si>
  <si>
    <t>4.0%</t>
  </si>
  <si>
    <t>Working Capital (% of Revenue)</t>
  </si>
  <si>
    <t>Discount Rate (WACC)</t>
  </si>
  <si>
    <t>Terminal Growth Rate</t>
  </si>
  <si>
    <t>3.0%</t>
  </si>
  <si>
    <t>Base Year Revenue</t>
  </si>
  <si>
    <t>$10,000,000</t>
  </si>
  <si>
    <t>FINANCIAL PROJECTIONS</t>
  </si>
  <si>
    <t>Base Year</t>
  </si>
  <si>
    <t>Revenue</t>
  </si>
  <si>
    <t>EBITDA</t>
  </si>
  <si>
    <t>Less: Depreciation</t>
  </si>
  <si>
    <t>EBIT</t>
  </si>
  <si>
    <t>Less: Tax</t>
  </si>
  <si>
    <t>Less: Capital Expenditure</t>
  </si>
  <si>
    <t>Less: Change in Working Capital</t>
  </si>
  <si>
    <t>Add: Depreciation</t>
  </si>
  <si>
    <t>Free Cash Flow</t>
  </si>
  <si>
    <t>DCF VALUATION</t>
  </si>
  <si>
    <t>Discount Period</t>
  </si>
  <si>
    <t>Discount Factor</t>
  </si>
  <si>
    <t>Present Value of FCF</t>
  </si>
  <si>
    <t>Terminal Value Calculation</t>
  </si>
  <si>
    <t>Terminal Year FCF</t>
  </si>
  <si>
    <t>Terminal Value</t>
  </si>
  <si>
    <t>PV of Terminal Value</t>
  </si>
  <si>
    <t>VALUATION SUMMARY</t>
  </si>
  <si>
    <t>Sum of PV of FCF (Years 1-5)</t>
  </si>
  <si>
    <t>Enterprise Value</t>
  </si>
  <si>
    <t>Less: Net Debt</t>
  </si>
  <si>
    <t>Equity Value</t>
  </si>
  <si>
    <t>Shares Outstanding</t>
  </si>
  <si>
    <t>Value per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</si>
</sst>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$#,##0"/>
  </numFmts>
  <fonts count="8" x14ac:knownFonts="1">
    <font>
      <sz val="11"/>
      <color theme="1"/>
      <name val="Calibri"/>
      <family val="2"/>
      <scheme val="minor"/>
    </font>
    <font>
      <b/>
      <sz val="14"/>
      <name val="Calibri"/>
    </font>
    <font>
      <sz val="11"/>
      <name val="Calibri"/>
    </font>
    <font>
      <b/>
      <sz val="11"/>
      <color rgb="FFFFFFFF"/>
      <name val="Calibri"/>
    </font>
    <font>
      <b/>
      <sz val="10"/>
      <name val="Calibri"/>
    </font>
    <font>
      <b/>
      <sz val="11"/>
      <name val="Calibri"/>
    </font>
    <font>
      <b/>
      <sz val="12"/>
      <name val="Calibri"/>
    </font>
    <font>
      <b/>
      <sz val="12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rgb="FFD9E1F2"/>
        <bgColor rgb="FFD9E1F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4" fillId="3" borderId="1" xfId="0" applyFont="1" applyFill="1" applyBorder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0" fontId="5" fillId="0" borderId="1" xfId="0" applyFont="1" applyBorder="1"/>
    <xf numFmtId="10" fontId="0" fillId="0" borderId="1" xfId="0" applyNumberFormat="1" applyBorder="1"/>
    <xf numFmtId="0" fontId="5" fillId="0" borderId="0" xfId="0" applyFont="1"/>
    <xf numFmtId="165" fontId="0" fillId="0" borderId="0" xfId="0" applyNumberFormat="1"/>
    <xf numFmtId="0" fontId="6" fillId="0" borderId="1" xfId="0" applyFont="1" applyBorder="1"/>
    <xf numFmtId="165" fontId="6" fillId="0" borderId="1" xfId="0" applyNumberFormat="1" applyFont="1" applyBorder="1"/>
    <xf numFmtId="0" fontId="7" fillId="0" borderId="1" xfId="0" applyFont="1" applyBorder="1"/>
    <xf numFmtId="165" fontId="7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70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E110636-3759-424C-A5CF-7962FA465D66}">
  <we:reference id="wa200005271" version="2.6.1.0" store="en-001" storeType="OMEX"/>
  <we:alternateReferences>
    <we:reference id="wa200005271" version="2.6.1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  <we:customFunctionIds>_xldudf_AI_CHOICE</we:customFunctionIds>
      </we:customFunctionIdList>
    </a:ext>
  </we:extLst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60"/>
  <sheetViews>
    <sheetView tabSelected="1" workbookViewId="0">
      <selection activeCell="N1" sqref="N1"/>
    </sheetView>
  </sheetViews>
  <sheetFormatPr defaultRowHeight="14.25" x14ac:dyDescent="0.45"/>
  <cols>
    <col min="1" max="1" width="5" customWidth="1"/>
    <col min="2" max="2" width="30" customWidth="1"/>
    <col min="3" max="8" width="15" customWidth="1"/>
  </cols>
  <sheetData>
    <row r="2" spans="2:8" ht="18" x14ac:dyDescent="0.55000000000000004">
      <c r="B2" s="1" t="s">
        <v>0</v>
      </c>
    </row>
    <row r="3" spans="2:8" x14ac:dyDescent="0.45">
      <c r="B3" s="2" t="s">
        <v>1</v>
      </c>
    </row>
    <row r="4" spans="2:8" x14ac:dyDescent="0.45">
      <c r="B4" t="s">
        <v>2</v>
      </c>
    </row>
    <row r="7" spans="2:8" x14ac:dyDescent="0.45">
      <c r="B7" s="3" t="s">
        <v>3</v>
      </c>
    </row>
    <row r="9" spans="2:8" x14ac:dyDescent="0.45">
      <c r="B9" s="4" t="s">
        <v>4</v>
      </c>
      <c r="C9" s="4"/>
      <c r="D9" s="4" t="s">
        <v>5</v>
      </c>
      <c r="E9" s="4" t="s">
        <v>6</v>
      </c>
      <c r="F9" s="4" t="s">
        <v>7</v>
      </c>
      <c r="G9" s="4" t="s">
        <v>8</v>
      </c>
      <c r="H9" s="4" t="s">
        <v>9</v>
      </c>
    </row>
    <row r="10" spans="2:8" x14ac:dyDescent="0.45">
      <c r="B10" s="5"/>
      <c r="C10" s="5"/>
      <c r="D10" s="6" t="s">
        <v>10</v>
      </c>
      <c r="E10" s="6" t="s">
        <v>11</v>
      </c>
      <c r="F10" s="6" t="s">
        <v>12</v>
      </c>
      <c r="G10" s="6" t="s">
        <v>13</v>
      </c>
      <c r="H10" s="6" t="s">
        <v>14</v>
      </c>
    </row>
    <row r="11" spans="2:8" x14ac:dyDescent="0.45">
      <c r="B11" s="5" t="s">
        <v>15</v>
      </c>
      <c r="C11" s="5"/>
      <c r="D11" s="6" t="s">
        <v>16</v>
      </c>
      <c r="E11" s="6" t="s">
        <v>17</v>
      </c>
      <c r="F11" s="6" t="s">
        <v>11</v>
      </c>
      <c r="G11" s="6" t="s">
        <v>18</v>
      </c>
      <c r="H11" s="6" t="s">
        <v>19</v>
      </c>
    </row>
    <row r="12" spans="2:8" x14ac:dyDescent="0.45">
      <c r="B12" s="5" t="s">
        <v>20</v>
      </c>
      <c r="C12" s="5"/>
      <c r="D12" s="6" t="s">
        <v>10</v>
      </c>
      <c r="E12" s="6" t="s">
        <v>10</v>
      </c>
      <c r="F12" s="6" t="s">
        <v>10</v>
      </c>
      <c r="G12" s="6" t="s">
        <v>10</v>
      </c>
      <c r="H12" s="6" t="s">
        <v>10</v>
      </c>
    </row>
    <row r="13" spans="2:8" x14ac:dyDescent="0.45">
      <c r="B13" s="6" t="s">
        <v>21</v>
      </c>
      <c r="C13" s="5"/>
      <c r="D13" s="6" t="s">
        <v>22</v>
      </c>
      <c r="E13" s="6" t="s">
        <v>22</v>
      </c>
      <c r="F13" s="6" t="s">
        <v>23</v>
      </c>
      <c r="G13" s="6" t="s">
        <v>23</v>
      </c>
      <c r="H13" s="6" t="s">
        <v>24</v>
      </c>
    </row>
    <row r="14" spans="2:8" x14ac:dyDescent="0.45">
      <c r="B14" s="6" t="s">
        <v>25</v>
      </c>
      <c r="C14" s="5"/>
      <c r="D14" s="6" t="s">
        <v>14</v>
      </c>
      <c r="E14" s="6" t="s">
        <v>14</v>
      </c>
      <c r="F14" s="6" t="s">
        <v>14</v>
      </c>
      <c r="G14" s="6" t="s">
        <v>14</v>
      </c>
      <c r="H14" s="6" t="s">
        <v>14</v>
      </c>
    </row>
    <row r="15" spans="2:8" x14ac:dyDescent="0.45">
      <c r="B15" s="5"/>
      <c r="C15" s="5"/>
      <c r="D15" s="5"/>
      <c r="E15" s="5"/>
      <c r="F15" s="5"/>
      <c r="G15" s="5"/>
      <c r="H15" s="5"/>
    </row>
    <row r="16" spans="2:8" x14ac:dyDescent="0.45">
      <c r="B16" s="5" t="s">
        <v>26</v>
      </c>
      <c r="C16" s="6" t="s">
        <v>13</v>
      </c>
      <c r="D16" s="5"/>
      <c r="E16" s="5"/>
      <c r="F16" s="5"/>
      <c r="G16" s="5"/>
      <c r="H16" s="5"/>
    </row>
    <row r="17" spans="2:8" x14ac:dyDescent="0.45">
      <c r="B17" s="5" t="s">
        <v>27</v>
      </c>
      <c r="C17" s="6" t="s">
        <v>28</v>
      </c>
      <c r="D17" s="5"/>
      <c r="E17" s="5"/>
      <c r="F17" s="5"/>
      <c r="G17" s="5"/>
      <c r="H17" s="5"/>
    </row>
    <row r="18" spans="2:8" x14ac:dyDescent="0.45">
      <c r="B18" s="5" t="s">
        <v>29</v>
      </c>
      <c r="C18" s="7" t="s">
        <v>30</v>
      </c>
      <c r="D18" s="5"/>
      <c r="E18" s="5"/>
      <c r="F18" s="5"/>
      <c r="G18" s="5"/>
      <c r="H18" s="5"/>
    </row>
    <row r="21" spans="2:8" x14ac:dyDescent="0.45">
      <c r="B21" s="3" t="s">
        <v>31</v>
      </c>
    </row>
    <row r="23" spans="2:8" x14ac:dyDescent="0.45">
      <c r="B23" s="4"/>
      <c r="C23" s="4" t="s">
        <v>32</v>
      </c>
      <c r="D23" s="4" t="s">
        <v>5</v>
      </c>
      <c r="E23" s="4" t="s">
        <v>6</v>
      </c>
      <c r="F23" s="4" t="s">
        <v>7</v>
      </c>
      <c r="G23" s="4" t="s">
        <v>8</v>
      </c>
      <c r="H23" s="4" t="s">
        <v>9</v>
      </c>
    </row>
    <row r="24" spans="2:8" x14ac:dyDescent="0.45">
      <c r="B24" s="5" t="s">
        <v>33</v>
      </c>
      <c r="C24" s="7">
        <v>10000000</v>
      </c>
      <c r="D24" s="7">
        <f>C24*(1+D10)</f>
        <v>12500000</v>
      </c>
      <c r="E24" s="7">
        <f>D24*(1+E10)</f>
        <v>15000000</v>
      </c>
      <c r="F24" s="7">
        <f>E24*(1+F10)</f>
        <v>17250000</v>
      </c>
      <c r="G24" s="7">
        <f>F24*(1+G10)</f>
        <v>19320000</v>
      </c>
      <c r="H24" s="7">
        <f>G24*(1+H10)</f>
        <v>21252000</v>
      </c>
    </row>
    <row r="25" spans="2:8" x14ac:dyDescent="0.45">
      <c r="B25" s="5" t="s">
        <v>34</v>
      </c>
      <c r="C25" s="7"/>
      <c r="D25" s="7">
        <f>D24*D11</f>
        <v>2250000</v>
      </c>
      <c r="E25" s="7">
        <f>E24*E11</f>
        <v>2850000</v>
      </c>
      <c r="F25" s="7">
        <f>F24*F11</f>
        <v>3450000</v>
      </c>
      <c r="G25" s="7">
        <f>G24*G11</f>
        <v>4057200</v>
      </c>
      <c r="H25" s="7">
        <f>H24*H11</f>
        <v>4675440</v>
      </c>
    </row>
    <row r="26" spans="2:8" x14ac:dyDescent="0.45">
      <c r="B26" s="5" t="s">
        <v>35</v>
      </c>
      <c r="C26" s="7"/>
      <c r="D26" s="7">
        <f>D29*0.8</f>
        <v>500000</v>
      </c>
      <c r="E26" s="7">
        <f>E29*0.8</f>
        <v>600000</v>
      </c>
      <c r="F26" s="7">
        <f>F29*0.8</f>
        <v>621000</v>
      </c>
      <c r="G26" s="7">
        <f>G29*0.8</f>
        <v>695520</v>
      </c>
      <c r="H26" s="7">
        <f>H29*0.8</f>
        <v>680064</v>
      </c>
    </row>
    <row r="27" spans="2:8" x14ac:dyDescent="0.45">
      <c r="B27" s="5" t="s">
        <v>36</v>
      </c>
      <c r="C27" s="7"/>
      <c r="D27" s="7">
        <f>D25-D26</f>
        <v>1750000</v>
      </c>
      <c r="E27" s="7">
        <f>E25-E26</f>
        <v>2250000</v>
      </c>
      <c r="F27" s="7">
        <f>F25-F26</f>
        <v>2829000</v>
      </c>
      <c r="G27" s="7">
        <f>G25-G26</f>
        <v>3361680</v>
      </c>
      <c r="H27" s="7">
        <f>H25-H26</f>
        <v>3995376</v>
      </c>
    </row>
    <row r="28" spans="2:8" x14ac:dyDescent="0.45">
      <c r="B28" s="5" t="s">
        <v>37</v>
      </c>
      <c r="C28" s="7"/>
      <c r="D28" s="7">
        <f>D27*D12</f>
        <v>437500</v>
      </c>
      <c r="E28" s="7">
        <f>E27*E12</f>
        <v>562500</v>
      </c>
      <c r="F28" s="7">
        <f>F27*F12</f>
        <v>707250</v>
      </c>
      <c r="G28" s="7">
        <f>G27*G12</f>
        <v>840420</v>
      </c>
      <c r="H28" s="7">
        <f>H27*H12</f>
        <v>998844</v>
      </c>
    </row>
    <row r="29" spans="2:8" x14ac:dyDescent="0.45">
      <c r="B29" s="5" t="s">
        <v>38</v>
      </c>
      <c r="C29" s="7"/>
      <c r="D29" s="7">
        <f>D24*D13</f>
        <v>625000</v>
      </c>
      <c r="E29" s="7">
        <f>E24*E13</f>
        <v>750000</v>
      </c>
      <c r="F29" s="7">
        <f>F24*F13</f>
        <v>776250</v>
      </c>
      <c r="G29" s="7">
        <f>G24*G13</f>
        <v>869400</v>
      </c>
      <c r="H29" s="7">
        <f>H24*H13</f>
        <v>850080</v>
      </c>
    </row>
    <row r="30" spans="2:8" x14ac:dyDescent="0.45">
      <c r="B30" s="5" t="s">
        <v>39</v>
      </c>
      <c r="C30" s="7"/>
      <c r="D30" s="7">
        <f>(D24*D14)-(C24*0.1)</f>
        <v>250000</v>
      </c>
      <c r="E30" s="7">
        <f>(E24*E14)-(D24*D14)</f>
        <v>250000</v>
      </c>
      <c r="F30" s="7">
        <f>(F24*F14)-(E24*E14)</f>
        <v>225000</v>
      </c>
      <c r="G30" s="7">
        <f>(G24*G14)-(F24*F14)</f>
        <v>207000</v>
      </c>
      <c r="H30" s="7">
        <f>(H24*H14)-(G24*G14)</f>
        <v>193200</v>
      </c>
    </row>
    <row r="31" spans="2:8" x14ac:dyDescent="0.45">
      <c r="B31" s="5" t="s">
        <v>40</v>
      </c>
      <c r="C31" s="7"/>
      <c r="D31" s="7">
        <f>D26</f>
        <v>500000</v>
      </c>
      <c r="E31" s="7">
        <f>E26</f>
        <v>600000</v>
      </c>
      <c r="F31" s="7">
        <f>F26</f>
        <v>621000</v>
      </c>
      <c r="G31" s="7">
        <f>G26</f>
        <v>695520</v>
      </c>
      <c r="H31" s="7">
        <f>H26</f>
        <v>680064</v>
      </c>
    </row>
    <row r="32" spans="2:8" x14ac:dyDescent="0.45">
      <c r="B32" s="5"/>
      <c r="C32" s="5"/>
      <c r="D32" s="5"/>
      <c r="E32" s="5"/>
      <c r="F32" s="5"/>
      <c r="G32" s="5"/>
      <c r="H32" s="5"/>
    </row>
    <row r="33" spans="2:8" x14ac:dyDescent="0.45">
      <c r="B33" s="8" t="s">
        <v>41</v>
      </c>
      <c r="C33" s="7"/>
      <c r="D33" s="7">
        <f>D27-D28-D29-D30+D31</f>
        <v>937500</v>
      </c>
      <c r="E33" s="7">
        <f>E27-E28-E29-E30+E31</f>
        <v>1287500</v>
      </c>
      <c r="F33" s="7">
        <f>F27-F28-F29-F30+F31</f>
        <v>1741500</v>
      </c>
      <c r="G33" s="7">
        <f>G27-G28-G29-G30+G31</f>
        <v>2140380</v>
      </c>
      <c r="H33" s="7">
        <f>H27-H28-H29-H30+H31</f>
        <v>2633316</v>
      </c>
    </row>
    <row r="36" spans="2:8" x14ac:dyDescent="0.45">
      <c r="B36" s="3" t="s">
        <v>42</v>
      </c>
    </row>
    <row r="38" spans="2:8" x14ac:dyDescent="0.45">
      <c r="B38" s="5" t="s">
        <v>43</v>
      </c>
      <c r="C38" s="5"/>
      <c r="D38" s="5">
        <v>1</v>
      </c>
      <c r="E38" s="5">
        <v>2</v>
      </c>
      <c r="F38" s="5">
        <v>3</v>
      </c>
      <c r="G38" s="5">
        <v>4</v>
      </c>
      <c r="H38" s="5">
        <v>5</v>
      </c>
    </row>
    <row r="39" spans="2:8" x14ac:dyDescent="0.45">
      <c r="B39" s="5" t="s">
        <v>44</v>
      </c>
      <c r="C39" s="5"/>
      <c r="D39" s="9">
        <f>1/(1+$C$16)^D38</f>
        <v>0.89285714285714279</v>
      </c>
      <c r="E39" s="9">
        <f>1/(1+$C$16)^E38</f>
        <v>0.79719387755102034</v>
      </c>
      <c r="F39" s="9">
        <f>1/(1+$C$16)^F38</f>
        <v>0.71178024781341087</v>
      </c>
      <c r="G39" s="9">
        <f>1/(1+$C$16)^G38</f>
        <v>0.63551807840483121</v>
      </c>
      <c r="H39" s="9">
        <f>1/(1+$C$16)^H38</f>
        <v>0.56742685571859919</v>
      </c>
    </row>
    <row r="40" spans="2:8" x14ac:dyDescent="0.45">
      <c r="B40" s="5" t="s">
        <v>45</v>
      </c>
      <c r="C40" s="7"/>
      <c r="D40" s="7">
        <f>D33*D39</f>
        <v>837053.57142857136</v>
      </c>
      <c r="E40" s="7">
        <f>E33*E39</f>
        <v>1026387.1173469387</v>
      </c>
      <c r="F40" s="7">
        <f>F33*F39</f>
        <v>1239565.3015670551</v>
      </c>
      <c r="G40" s="7">
        <f>G33*G39</f>
        <v>1360250.1846561327</v>
      </c>
      <c r="H40" s="7">
        <f>H33*H39</f>
        <v>1494214.2179934788</v>
      </c>
    </row>
    <row r="43" spans="2:8" x14ac:dyDescent="0.45">
      <c r="B43" s="10" t="s">
        <v>46</v>
      </c>
    </row>
    <row r="44" spans="2:8" x14ac:dyDescent="0.45">
      <c r="B44" t="s">
        <v>47</v>
      </c>
      <c r="C44" s="11"/>
      <c r="D44" s="11">
        <f>H33*(1+$C$17)</f>
        <v>2712315.48</v>
      </c>
      <c r="E44" s="11"/>
      <c r="F44" s="11"/>
      <c r="G44" s="11"/>
      <c r="H44" s="11"/>
    </row>
    <row r="45" spans="2:8" x14ac:dyDescent="0.45">
      <c r="B45" t="s">
        <v>48</v>
      </c>
      <c r="C45" s="11"/>
      <c r="D45" s="11">
        <f>D44/($C$16-$C$17)</f>
        <v>30136838.666666668</v>
      </c>
      <c r="E45" s="11"/>
      <c r="F45" s="11"/>
      <c r="G45" s="11"/>
      <c r="H45" s="11"/>
    </row>
    <row r="46" spans="2:8" x14ac:dyDescent="0.45">
      <c r="B46" t="s">
        <v>49</v>
      </c>
      <c r="C46" s="11"/>
      <c r="D46" s="11">
        <f>D45*H39</f>
        <v>17100451.60592537</v>
      </c>
      <c r="E46" s="11"/>
      <c r="F46" s="11"/>
      <c r="G46" s="11"/>
      <c r="H46" s="11"/>
    </row>
    <row r="49" spans="2:8" x14ac:dyDescent="0.45">
      <c r="B49" s="3" t="s">
        <v>50</v>
      </c>
    </row>
    <row r="51" spans="2:8" x14ac:dyDescent="0.45">
      <c r="B51" s="5" t="s">
        <v>51</v>
      </c>
      <c r="C51" s="7"/>
      <c r="D51" s="7">
        <f>SUM(D40:H40)</f>
        <v>5957470.3929921761</v>
      </c>
      <c r="E51" s="11"/>
      <c r="F51" s="11"/>
      <c r="G51" s="11"/>
      <c r="H51" s="11"/>
    </row>
    <row r="52" spans="2:8" x14ac:dyDescent="0.45">
      <c r="B52" s="5" t="s">
        <v>49</v>
      </c>
      <c r="C52" s="7"/>
      <c r="D52" s="7">
        <f>D46</f>
        <v>17100451.60592537</v>
      </c>
      <c r="E52" s="11"/>
      <c r="F52" s="11"/>
      <c r="G52" s="11"/>
      <c r="H52" s="11"/>
    </row>
    <row r="53" spans="2:8" x14ac:dyDescent="0.45">
      <c r="B53" s="5"/>
      <c r="C53" s="5"/>
      <c r="D53" s="5"/>
    </row>
    <row r="54" spans="2:8" ht="15.75" x14ac:dyDescent="0.5">
      <c r="B54" s="12" t="s">
        <v>52</v>
      </c>
      <c r="C54" s="7"/>
      <c r="D54" s="13">
        <f>D51+D52</f>
        <v>23057921.998917546</v>
      </c>
      <c r="E54" s="11"/>
      <c r="F54" s="11"/>
      <c r="G54" s="11"/>
      <c r="H54" s="11"/>
    </row>
    <row r="55" spans="2:8" x14ac:dyDescent="0.45">
      <c r="B55" s="5"/>
      <c r="C55" s="5"/>
      <c r="D55" s="5"/>
    </row>
    <row r="56" spans="2:8" x14ac:dyDescent="0.45">
      <c r="B56" s="5" t="s">
        <v>53</v>
      </c>
      <c r="C56" s="7"/>
      <c r="D56" s="7">
        <v>2000000</v>
      </c>
      <c r="E56" s="11"/>
      <c r="F56" s="11"/>
      <c r="G56" s="11"/>
      <c r="H56" s="11"/>
    </row>
    <row r="57" spans="2:8" ht="15.75" x14ac:dyDescent="0.5">
      <c r="B57" s="12" t="s">
        <v>54</v>
      </c>
      <c r="C57" s="7"/>
      <c r="D57" s="13">
        <f>D54-D56</f>
        <v>21057921.998917546</v>
      </c>
      <c r="E57" s="11"/>
      <c r="F57" s="11"/>
      <c r="G57" s="11"/>
      <c r="H57" s="11"/>
    </row>
    <row r="58" spans="2:8" x14ac:dyDescent="0.45">
      <c r="B58" s="5"/>
      <c r="C58" s="5"/>
      <c r="D58" s="5"/>
    </row>
    <row r="59" spans="2:8" x14ac:dyDescent="0.45">
      <c r="B59" s="5" t="s">
        <v>55</v>
      </c>
      <c r="C59" s="5"/>
      <c r="D59" s="5">
        <v>1000000</v>
      </c>
    </row>
    <row r="60" spans="2:8" ht="15.75" x14ac:dyDescent="0.5">
      <c r="B60" s="14" t="s">
        <v>56</v>
      </c>
      <c r="C60" s="7"/>
      <c r="D60" s="15">
        <f>D57/D59</f>
        <v>21.057921998917546</v>
      </c>
      <c r="E60" s="11"/>
      <c r="F60" s="11"/>
      <c r="G60" s="11"/>
      <c r="H60" s="11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DCF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Kerry Back</cp:lastModifiedBy>
  <dcterms:created xsi:type="dcterms:W3CDTF">2025-09-11T21:02:43Z</dcterms:created>
  <dcterms:modified xsi:type="dcterms:W3CDTF">2025-10-04T13:26:19Z</dcterms:modified>
</cp:coreProperties>
</file>